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U:\cs105\"/>
    </mc:Choice>
  </mc:AlternateContent>
  <xr:revisionPtr revIDLastSave="0" documentId="13_ncr:1_{DE896ED3-8845-4F4D-A620-03E4B749ACC9}" xr6:coauthVersionLast="45" xr6:coauthVersionMax="45" xr10:uidLastSave="{00000000-0000-0000-0000-000000000000}"/>
  <bookViews>
    <workbookView xWindow="1092" yWindow="852" windowWidth="17280" windowHeight="8976" xr2:uid="{D1B6293B-24D3-4AB3-872D-CA06EF059BA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1" l="1" a="1"/>
  <c r="A2" i="1" s="1"/>
  <c r="V26" i="1"/>
  <c r="V22" i="1"/>
  <c r="V21" i="1"/>
  <c r="V16" i="1"/>
  <c r="V15" i="1"/>
  <c r="V14" i="1"/>
  <c r="V9" i="1"/>
  <c r="V8" i="1"/>
  <c r="V7" i="1"/>
  <c r="V6" i="1"/>
  <c r="V5" i="1"/>
  <c r="T9" i="1" a="1"/>
  <c r="T9" i="1" s="1"/>
  <c r="U9" i="1" s="1"/>
  <c r="Q9" i="1"/>
  <c r="R9" i="1" s="1"/>
  <c r="O9" i="1"/>
  <c r="M9" i="1"/>
  <c r="K9" i="1"/>
  <c r="I9" i="1"/>
  <c r="G9" i="1"/>
  <c r="E9" i="1"/>
  <c r="P9" i="1" s="1"/>
  <c r="T21" i="1" a="1"/>
  <c r="T21" i="1" s="1"/>
  <c r="U21" i="1" s="1"/>
  <c r="T22" i="1" a="1"/>
  <c r="T22" i="1" s="1"/>
  <c r="U22" i="1" s="1"/>
  <c r="T15" i="1" a="1"/>
  <c r="T15" i="1" s="1"/>
  <c r="U15" i="1" s="1"/>
  <c r="T16" i="1" a="1"/>
  <c r="T16" i="1" s="1"/>
  <c r="U16" i="1" s="1"/>
  <c r="T14" i="1" a="1"/>
  <c r="T14" i="1" s="1"/>
  <c r="U14" i="1" s="1"/>
  <c r="T6" i="1" a="1"/>
  <c r="T6" i="1" s="1"/>
  <c r="U6" i="1" s="1"/>
  <c r="T8" i="1" a="1"/>
  <c r="T8" i="1" s="1"/>
  <c r="U8" i="1" s="1"/>
  <c r="T5" i="1" a="1"/>
  <c r="T5" i="1" s="1"/>
  <c r="U5" i="1" s="1"/>
  <c r="T7" i="1" a="1"/>
  <c r="T7" i="1" s="1"/>
  <c r="U7" i="1" s="1"/>
  <c r="Q22" i="1"/>
  <c r="R22" i="1" s="1"/>
  <c r="Q21" i="1"/>
  <c r="Q23" i="1" s="1"/>
  <c r="Q15" i="1"/>
  <c r="R15" i="1" s="1"/>
  <c r="Q16" i="1"/>
  <c r="Q14" i="1"/>
  <c r="Q6" i="1"/>
  <c r="R6" i="1" s="1"/>
  <c r="Q8" i="1"/>
  <c r="Q5" i="1"/>
  <c r="R5" i="1" s="1"/>
  <c r="Q7" i="1"/>
  <c r="R7" i="1" s="1"/>
  <c r="R21" i="1"/>
  <c r="R16" i="1"/>
  <c r="R8" i="1"/>
  <c r="O22" i="1"/>
  <c r="O21" i="1"/>
  <c r="O23" i="1" s="1"/>
  <c r="O15" i="1"/>
  <c r="O17" i="1" s="1"/>
  <c r="O16" i="1"/>
  <c r="O14" i="1"/>
  <c r="O6" i="1"/>
  <c r="O8" i="1"/>
  <c r="O5" i="1"/>
  <c r="O7" i="1"/>
  <c r="M22" i="1"/>
  <c r="M21" i="1"/>
  <c r="M15" i="1"/>
  <c r="M16" i="1"/>
  <c r="M14" i="1"/>
  <c r="M6" i="1"/>
  <c r="M8" i="1"/>
  <c r="M5" i="1"/>
  <c r="M7" i="1"/>
  <c r="K22" i="1"/>
  <c r="K21" i="1"/>
  <c r="K15" i="1"/>
  <c r="K16" i="1"/>
  <c r="K17" i="1" s="1"/>
  <c r="K14" i="1"/>
  <c r="K6" i="1"/>
  <c r="K8" i="1"/>
  <c r="K5" i="1"/>
  <c r="K7" i="1"/>
  <c r="I22" i="1"/>
  <c r="I21" i="1"/>
  <c r="I15" i="1"/>
  <c r="I16" i="1"/>
  <c r="I14" i="1"/>
  <c r="I6" i="1"/>
  <c r="I8" i="1"/>
  <c r="I5" i="1"/>
  <c r="I7" i="1"/>
  <c r="G22" i="1"/>
  <c r="G21" i="1"/>
  <c r="G23" i="1" s="1"/>
  <c r="G15" i="1"/>
  <c r="G16" i="1"/>
  <c r="G14" i="1"/>
  <c r="G6" i="1"/>
  <c r="G8" i="1"/>
  <c r="G5" i="1"/>
  <c r="G7" i="1"/>
  <c r="E22" i="1"/>
  <c r="P22" i="1" s="1"/>
  <c r="E21" i="1"/>
  <c r="E15" i="1"/>
  <c r="E16" i="1"/>
  <c r="E14" i="1"/>
  <c r="P14" i="1" s="1"/>
  <c r="E6" i="1"/>
  <c r="E8" i="1"/>
  <c r="E5" i="1"/>
  <c r="E7" i="1"/>
  <c r="P7" i="1" s="1"/>
  <c r="Q17" i="1" l="1"/>
  <c r="P8" i="1"/>
  <c r="P16" i="1"/>
  <c r="P15" i="1"/>
  <c r="M17" i="1"/>
  <c r="P5" i="1"/>
  <c r="I17" i="1"/>
  <c r="K23" i="1"/>
  <c r="E10" i="1"/>
  <c r="K10" i="1"/>
  <c r="G10" i="1"/>
  <c r="O10" i="1"/>
  <c r="R10" i="1"/>
  <c r="G17" i="1"/>
  <c r="P6" i="1"/>
  <c r="P21" i="1"/>
  <c r="I10" i="1"/>
  <c r="I23" i="1"/>
  <c r="M10" i="1"/>
  <c r="M23" i="1"/>
  <c r="R14" i="1"/>
  <c r="R17" i="1" s="1"/>
  <c r="R23" i="1"/>
  <c r="E23" i="1"/>
  <c r="E17" i="1"/>
  <c r="Q10" i="1"/>
  <c r="S17" i="1" l="1"/>
  <c r="S23" i="1"/>
  <c r="S10" i="1"/>
  <c r="S2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<sst xmlns="http://schemas.openxmlformats.org/spreadsheetml/2006/main" count="40" uniqueCount="35">
  <si>
    <t>Tom Bartenstein</t>
  </si>
  <si>
    <t>Items sold</t>
  </si>
  <si>
    <t>Tool Dept (code 1)</t>
  </si>
  <si>
    <t>Price</t>
  </si>
  <si>
    <t>Jan</t>
  </si>
  <si>
    <t>Feb</t>
  </si>
  <si>
    <t>Mar</t>
  </si>
  <si>
    <t>Apr</t>
  </si>
  <si>
    <t>May</t>
  </si>
  <si>
    <t>June</t>
  </si>
  <si>
    <t xml:space="preserve">     screwdriver</t>
  </si>
  <si>
    <t xml:space="preserve">     circular saw</t>
  </si>
  <si>
    <t xml:space="preserve">     socket wrench</t>
  </si>
  <si>
    <t xml:space="preserve">     electric drill</t>
  </si>
  <si>
    <t>Electric Dept. (code 2)</t>
  </si>
  <si>
    <t xml:space="preserve">     grounding plug</t>
  </si>
  <si>
    <t xml:space="preserve">     standard plug</t>
  </si>
  <si>
    <t xml:space="preserve">     lamp socket</t>
  </si>
  <si>
    <t>Small appliances (code 3)</t>
  </si>
  <si>
    <t xml:space="preserve">     Toasters</t>
  </si>
  <si>
    <t xml:space="preserve">     steam irons</t>
  </si>
  <si>
    <t>$sales</t>
  </si>
  <si>
    <t>Avg $</t>
  </si>
  <si>
    <t>Tot. Items</t>
  </si>
  <si>
    <t>Tot Sales</t>
  </si>
  <si>
    <t>Totals for Tool Dept</t>
  </si>
  <si>
    <t>Totals for Electrical Dept.</t>
  </si>
  <si>
    <t>Totals for Small Appliances</t>
  </si>
  <si>
    <t>CkTot</t>
  </si>
  <si>
    <t>Grand Total</t>
  </si>
  <si>
    <t>Code</t>
  </si>
  <si>
    <t>Markdown</t>
  </si>
  <si>
    <t>Sale Price</t>
  </si>
  <si>
    <t xml:space="preserve">    hammer</t>
  </si>
  <si>
    <t>30% more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</si>
</sst>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4">
    <xf numFmtId="0" fontId="0" fillId="0" borderId="0" xfId="0"/>
    <xf numFmtId="8" fontId="0" fillId="0" borderId="0" xfId="0" applyNumberFormat="1"/>
    <xf numFmtId="8" fontId="6" fillId="0" borderId="0" xfId="0" applyNumberFormat="1" applyFont="1" applyAlignment="1"/>
    <xf numFmtId="0" fontId="4" fillId="0" borderId="0" xfId="0" applyFont="1" applyAlignment="1"/>
    <xf numFmtId="0" fontId="5" fillId="0" borderId="0" xfId="0" applyFont="1" applyAlignment="1"/>
    <xf numFmtId="0" fontId="6" fillId="0" borderId="0" xfId="0" applyFont="1" applyAlignment="1"/>
    <xf numFmtId="0" fontId="0" fillId="0" borderId="0" xfId="0" applyAlignment="1"/>
    <xf numFmtId="8" fontId="0" fillId="0" borderId="0" xfId="0" applyNumberFormat="1" applyAlignment="1"/>
    <xf numFmtId="0" fontId="3" fillId="0" borderId="0" xfId="0" applyFont="1" applyAlignment="1"/>
    <xf numFmtId="0" fontId="0" fillId="0" borderId="0" xfId="0" applyFont="1" applyAlignment="1"/>
    <xf numFmtId="8" fontId="0" fillId="0" borderId="0" xfId="0" applyNumberFormat="1" applyFont="1" applyAlignment="1"/>
    <xf numFmtId="8" fontId="6" fillId="0" borderId="1" xfId="0" applyNumberFormat="1" applyFont="1" applyBorder="1" applyAlignment="1"/>
    <xf numFmtId="8" fontId="0" fillId="0" borderId="1" xfId="0" applyNumberFormat="1" applyFont="1" applyBorder="1" applyAlignment="1"/>
    <xf numFmtId="0" fontId="2" fillId="0" borderId="0" xfId="0" applyFont="1"/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8" fontId="0" fillId="0" borderId="2" xfId="0" applyNumberFormat="1" applyBorder="1"/>
    <xf numFmtId="8" fontId="0" fillId="0" borderId="3" xfId="0" applyNumberFormat="1" applyBorder="1"/>
    <xf numFmtId="8" fontId="0" fillId="0" borderId="4" xfId="0" applyNumberFormat="1" applyBorder="1"/>
    <xf numFmtId="0" fontId="6" fillId="0" borderId="1" xfId="0" applyFont="1" applyBorder="1" applyAlignment="1"/>
    <xf numFmtId="0" fontId="0" fillId="0" borderId="1" xfId="0" applyFont="1" applyBorder="1" applyAlignment="1"/>
    <xf numFmtId="0" fontId="6" fillId="0" borderId="0" xfId="0" applyFont="1" applyFill="1" applyBorder="1" applyAlignment="1"/>
    <xf numFmtId="0" fontId="0" fillId="0" borderId="0" xfId="0" applyFont="1" applyFill="1" applyBorder="1" applyAlignment="1"/>
    <xf numFmtId="44" fontId="0" fillId="0" borderId="0" xfId="1" applyFont="1"/>
    <xf numFmtId="9" fontId="0" fillId="0" borderId="0" xfId="0" applyNumberFormat="1"/>
    <xf numFmtId="0" fontId="6" fillId="0" borderId="0" xfId="0" applyFont="1" applyBorder="1" applyAlignment="1"/>
    <xf numFmtId="0" fontId="0" fillId="0" borderId="0" xfId="0" applyFont="1" applyBorder="1" applyAlignment="1"/>
    <xf numFmtId="9" fontId="0" fillId="0" borderId="0" xfId="2" applyFont="1"/>
    <xf numFmtId="9" fontId="2" fillId="0" borderId="0" xfId="2" applyFont="1"/>
    <xf numFmtId="8" fontId="6" fillId="0" borderId="0" xfId="0" applyNumberFormat="1" applyFont="1" applyBorder="1" applyAlignment="1"/>
    <xf numFmtId="8" fontId="0" fillId="0" borderId="0" xfId="0" applyNumberFormat="1" applyFont="1" applyBorder="1" applyAlignment="1"/>
    <xf numFmtId="44" fontId="2" fillId="0" borderId="0" xfId="1" applyFont="1"/>
    <xf numFmtId="0" fontId="7" fillId="0" borderId="0" xfId="0" applyFont="1"/>
    <xf numFmtId="0" fontId="2" fillId="0" borderId="0" xfId="0" applyFont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38AC7-48D9-4B4A-8BC1-C3C17622B71A}">
  <dimension ref="A1:V35"/>
  <sheetViews>
    <sheetView tabSelected="1" topLeftCell="A22" workbookViewId="0">
      <selection activeCell="C28" sqref="C28"/>
    </sheetView>
  </sheetViews>
  <sheetFormatPr defaultRowHeight="14.4" x14ac:dyDescent="0.3"/>
  <cols>
    <col min="1" max="1" width="28.77734375" customWidth="1"/>
    <col min="2" max="2" width="4.77734375" customWidth="1"/>
    <col min="3" max="19" width="10.77734375" customWidth="1"/>
    <col min="20" max="20" width="8.88671875" style="27"/>
    <col min="22" max="22" width="11.109375" style="23" bestFit="1" customWidth="1"/>
  </cols>
  <sheetData>
    <row r="1" spans="1:22" x14ac:dyDescent="0.3">
      <c r="A1" t="s">
        <v>0</v>
      </c>
    </row>
    <row r="2" spans="1:22" ht="15.6" x14ac:dyDescent="0.3">
      <c r="A2" s="32" t="str" cm="1">
        <f t="array" aca="1" ref="A2" ca="1">CELL("filename")</f>
        <v>U:\cs105\[Lab5 DJ Sales.xlsx]Sheet1</v>
      </c>
    </row>
    <row r="3" spans="1:22" x14ac:dyDescent="0.3">
      <c r="C3" s="33" t="s">
        <v>1</v>
      </c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</row>
    <row r="4" spans="1:22" ht="15" thickBot="1" x14ac:dyDescent="0.35">
      <c r="A4" s="3" t="s">
        <v>2</v>
      </c>
      <c r="B4" s="4" t="s">
        <v>30</v>
      </c>
      <c r="C4" s="14" t="s">
        <v>3</v>
      </c>
      <c r="D4" s="14" t="s">
        <v>4</v>
      </c>
      <c r="E4" s="14" t="s">
        <v>21</v>
      </c>
      <c r="F4" s="14" t="s">
        <v>5</v>
      </c>
      <c r="G4" s="14" t="s">
        <v>21</v>
      </c>
      <c r="H4" s="14" t="s">
        <v>6</v>
      </c>
      <c r="I4" s="14" t="s">
        <v>21</v>
      </c>
      <c r="J4" s="14" t="s">
        <v>7</v>
      </c>
      <c r="K4" s="14" t="s">
        <v>21</v>
      </c>
      <c r="L4" s="14" t="s">
        <v>8</v>
      </c>
      <c r="M4" s="14" t="s">
        <v>21</v>
      </c>
      <c r="N4" s="14" t="s">
        <v>9</v>
      </c>
      <c r="O4" s="14" t="s">
        <v>21</v>
      </c>
      <c r="P4" s="15" t="s">
        <v>22</v>
      </c>
      <c r="Q4" s="15" t="s">
        <v>23</v>
      </c>
      <c r="R4" s="15" t="s">
        <v>24</v>
      </c>
      <c r="S4" s="13" t="s">
        <v>28</v>
      </c>
      <c r="T4" s="28" t="s">
        <v>31</v>
      </c>
      <c r="U4" s="13" t="s">
        <v>32</v>
      </c>
      <c r="V4" s="31" t="s">
        <v>34</v>
      </c>
    </row>
    <row r="5" spans="1:22" x14ac:dyDescent="0.3">
      <c r="A5" s="5" t="s">
        <v>11</v>
      </c>
      <c r="B5" s="5">
        <v>1</v>
      </c>
      <c r="C5" s="2">
        <v>35</v>
      </c>
      <c r="D5" s="5">
        <v>3</v>
      </c>
      <c r="E5" s="2">
        <f>D5*$C5</f>
        <v>105</v>
      </c>
      <c r="F5" s="5">
        <v>1</v>
      </c>
      <c r="G5" s="2">
        <f>F5*$C5</f>
        <v>35</v>
      </c>
      <c r="H5" s="5">
        <v>17</v>
      </c>
      <c r="I5" s="2">
        <f>H5*$C5</f>
        <v>595</v>
      </c>
      <c r="J5" s="5">
        <v>20</v>
      </c>
      <c r="K5" s="2">
        <f>J5*$C5</f>
        <v>700</v>
      </c>
      <c r="L5" s="5">
        <v>52</v>
      </c>
      <c r="M5" s="2">
        <f>L5*$C5</f>
        <v>1820</v>
      </c>
      <c r="N5" s="5">
        <v>65</v>
      </c>
      <c r="O5" s="2">
        <f>N5*$C5</f>
        <v>2275</v>
      </c>
      <c r="P5" s="1">
        <f>AVERAGE(E5,G5,I5,K5,M5,O5)</f>
        <v>921.66666666666663</v>
      </c>
      <c r="Q5">
        <f>SUM(D5,F5,H5,J5,L5,N5)</f>
        <v>158</v>
      </c>
      <c r="R5" s="16">
        <f>Q5*C5</f>
        <v>5530</v>
      </c>
      <c r="T5" s="27" cm="1">
        <f t="array" ref="T5">VLOOKUP(C5,$D$29:$G$35,B5+1)</f>
        <v>0.9</v>
      </c>
      <c r="U5" s="1">
        <f>C5*(1-T5)</f>
        <v>3.4999999999999991</v>
      </c>
      <c r="V5" s="23">
        <f>IF(R5&gt;3200,1.3*R5,R5)</f>
        <v>7189</v>
      </c>
    </row>
    <row r="6" spans="1:22" x14ac:dyDescent="0.3">
      <c r="A6" s="25" t="s">
        <v>13</v>
      </c>
      <c r="B6" s="25">
        <v>1</v>
      </c>
      <c r="C6" s="2">
        <v>22.45</v>
      </c>
      <c r="D6" s="5">
        <v>27</v>
      </c>
      <c r="E6" s="29">
        <f>D6*$C6</f>
        <v>606.15</v>
      </c>
      <c r="F6" s="5">
        <v>51</v>
      </c>
      <c r="G6" s="29">
        <f>F6*$C6</f>
        <v>1144.95</v>
      </c>
      <c r="H6" s="5">
        <v>13</v>
      </c>
      <c r="I6" s="29">
        <f>H6*$C6</f>
        <v>291.84999999999997</v>
      </c>
      <c r="J6" s="5">
        <v>28</v>
      </c>
      <c r="K6" s="29">
        <f>J6*$C6</f>
        <v>628.6</v>
      </c>
      <c r="L6" s="5">
        <v>37</v>
      </c>
      <c r="M6" s="29">
        <f>L6*$C6</f>
        <v>830.65</v>
      </c>
      <c r="N6" s="5">
        <v>22</v>
      </c>
      <c r="O6" s="29">
        <f>N6*$C6</f>
        <v>493.9</v>
      </c>
      <c r="P6" s="1">
        <f>AVERAGE(E6,G6,I6,K6,M6,O6)</f>
        <v>666.01666666666665</v>
      </c>
      <c r="Q6">
        <f>SUM(D6,F6,H6,J6,L6,N6)</f>
        <v>178</v>
      </c>
      <c r="R6" s="17">
        <f>Q6*C6</f>
        <v>3996.1</v>
      </c>
      <c r="T6" s="27" cm="1">
        <f t="array" ref="T6">VLOOKUP(C6,$D$29:$G$35,B6+1)</f>
        <v>0.6</v>
      </c>
      <c r="U6" s="1">
        <f>C6*(1-T6)</f>
        <v>8.98</v>
      </c>
      <c r="V6" s="23">
        <f t="shared" ref="V6:V9" si="0">IF(R6&gt;3200,1.3*R6,R6)</f>
        <v>5194.93</v>
      </c>
    </row>
    <row r="7" spans="1:22" x14ac:dyDescent="0.3">
      <c r="A7" s="5" t="s">
        <v>10</v>
      </c>
      <c r="B7" s="5">
        <v>1</v>
      </c>
      <c r="C7" s="2">
        <v>4.8</v>
      </c>
      <c r="D7" s="5">
        <v>15</v>
      </c>
      <c r="E7" s="2">
        <f>D7*$C7</f>
        <v>72</v>
      </c>
      <c r="F7" s="5">
        <v>22</v>
      </c>
      <c r="G7" s="2">
        <f>F7*$C7</f>
        <v>105.6</v>
      </c>
      <c r="H7" s="5">
        <v>18</v>
      </c>
      <c r="I7" s="2">
        <f>H7*$C7</f>
        <v>86.399999999999991</v>
      </c>
      <c r="J7" s="5">
        <v>40</v>
      </c>
      <c r="K7" s="2">
        <f>J7*$C7</f>
        <v>192</v>
      </c>
      <c r="L7" s="5">
        <v>30</v>
      </c>
      <c r="M7" s="2">
        <f>L7*$C7</f>
        <v>144</v>
      </c>
      <c r="N7" s="5">
        <v>17</v>
      </c>
      <c r="O7" s="2">
        <f>N7*$C7</f>
        <v>81.599999999999994</v>
      </c>
      <c r="P7" s="1">
        <f>AVERAGE(E7,G7,I7,K7,M7,O7)</f>
        <v>113.60000000000001</v>
      </c>
      <c r="Q7">
        <f>SUM(D7,F7,H7,J7,L7,N7)</f>
        <v>142</v>
      </c>
      <c r="R7" s="17">
        <f>Q7*C7</f>
        <v>681.6</v>
      </c>
      <c r="T7" s="27" cm="1">
        <f t="array" ref="T7">VLOOKUP(C7,$D$29:$G$35,B7+1)</f>
        <v>0.2</v>
      </c>
      <c r="U7" s="1">
        <f>C7*(1-T7)</f>
        <v>3.84</v>
      </c>
      <c r="V7" s="23">
        <f t="shared" si="0"/>
        <v>681.6</v>
      </c>
    </row>
    <row r="8" spans="1:22" x14ac:dyDescent="0.3">
      <c r="A8" s="5" t="s">
        <v>12</v>
      </c>
      <c r="B8" s="5">
        <v>1</v>
      </c>
      <c r="C8" s="2">
        <v>9.58</v>
      </c>
      <c r="D8" s="5">
        <v>57</v>
      </c>
      <c r="E8" s="2">
        <f>D8*$C8</f>
        <v>546.06000000000006</v>
      </c>
      <c r="F8" s="5">
        <v>79</v>
      </c>
      <c r="G8" s="2">
        <f>F8*$C8</f>
        <v>756.82</v>
      </c>
      <c r="H8" s="5">
        <v>89</v>
      </c>
      <c r="I8" s="2">
        <f>H8*$C8</f>
        <v>852.62</v>
      </c>
      <c r="J8" s="5">
        <v>15</v>
      </c>
      <c r="K8" s="2">
        <f>J8*$C8</f>
        <v>143.69999999999999</v>
      </c>
      <c r="L8" s="5">
        <v>12</v>
      </c>
      <c r="M8" s="2">
        <f>L8*$C8</f>
        <v>114.96000000000001</v>
      </c>
      <c r="N8" s="5">
        <v>9</v>
      </c>
      <c r="O8" s="2">
        <f>N8*$C8</f>
        <v>86.22</v>
      </c>
      <c r="P8" s="1">
        <f>AVERAGE(E8,G8,I8,K8,M8,O8)</f>
        <v>416.72999999999996</v>
      </c>
      <c r="Q8">
        <f>SUM(D8,F8,H8,J8,L8,N8)</f>
        <v>261</v>
      </c>
      <c r="R8" s="17">
        <f>Q8*C8</f>
        <v>2500.38</v>
      </c>
      <c r="T8" s="27" cm="1">
        <f t="array" ref="T8">VLOOKUP(C8,$D$29:$G$35,B8+1)</f>
        <v>0.3</v>
      </c>
      <c r="U8" s="1">
        <f>C8*(1-T8)</f>
        <v>6.7059999999999995</v>
      </c>
      <c r="V8" s="23">
        <f t="shared" si="0"/>
        <v>2500.38</v>
      </c>
    </row>
    <row r="9" spans="1:22" ht="15" thickBot="1" x14ac:dyDescent="0.35">
      <c r="A9" s="19" t="s">
        <v>33</v>
      </c>
      <c r="B9" s="5">
        <v>1</v>
      </c>
      <c r="C9" s="2">
        <v>8.98</v>
      </c>
      <c r="D9" s="5">
        <v>105</v>
      </c>
      <c r="E9" s="11">
        <f>D9*$C9</f>
        <v>942.90000000000009</v>
      </c>
      <c r="F9" s="5">
        <v>109</v>
      </c>
      <c r="G9" s="11">
        <f>F9*$C9</f>
        <v>978.82</v>
      </c>
      <c r="H9" s="5">
        <v>108</v>
      </c>
      <c r="I9" s="11">
        <f>H9*$C9</f>
        <v>969.84</v>
      </c>
      <c r="J9" s="5">
        <v>112</v>
      </c>
      <c r="K9" s="11">
        <f>J9*$C9</f>
        <v>1005.76</v>
      </c>
      <c r="L9" s="5">
        <v>95</v>
      </c>
      <c r="M9" s="11">
        <f>L9*$C9</f>
        <v>853.1</v>
      </c>
      <c r="N9" s="5">
        <v>115</v>
      </c>
      <c r="O9" s="11">
        <f>N9*$C9</f>
        <v>1032.7</v>
      </c>
      <c r="P9" s="1">
        <f>AVERAGE(E9,G9,I9,K9,M9,O9)</f>
        <v>963.85333333333347</v>
      </c>
      <c r="Q9">
        <f>SUM(D9,F9,H9,J9,L9,N9)</f>
        <v>644</v>
      </c>
      <c r="R9" s="18">
        <f>Q9*C9</f>
        <v>5783.12</v>
      </c>
      <c r="T9" s="27" cm="1">
        <f t="array" ref="T9">VLOOKUP(C9,$D$29:$G$35,B9+1)</f>
        <v>0.3</v>
      </c>
      <c r="U9" s="1">
        <f>C9*(1-T9)</f>
        <v>6.2859999999999996</v>
      </c>
      <c r="V9" s="23">
        <f t="shared" si="0"/>
        <v>7518.0560000000005</v>
      </c>
    </row>
    <row r="10" spans="1:22" ht="15" thickBot="1" x14ac:dyDescent="0.35">
      <c r="A10" s="21" t="s">
        <v>25</v>
      </c>
      <c r="B10" s="21"/>
      <c r="C10" s="6"/>
      <c r="D10" s="6"/>
      <c r="E10" s="7">
        <f>SUM(E5:E9)</f>
        <v>2272.11</v>
      </c>
      <c r="F10" s="6"/>
      <c r="G10" s="7">
        <f>SUM(G5:G9)</f>
        <v>3021.19</v>
      </c>
      <c r="H10" s="6"/>
      <c r="I10" s="7">
        <f>SUM(I5:I9)</f>
        <v>2795.71</v>
      </c>
      <c r="J10" s="6"/>
      <c r="K10" s="7">
        <f>SUM(K5:K9)</f>
        <v>2670.06</v>
      </c>
      <c r="L10" s="6"/>
      <c r="M10" s="7">
        <f>SUM(M5:M9)</f>
        <v>3762.71</v>
      </c>
      <c r="N10" s="6"/>
      <c r="O10" s="7">
        <f>SUM(O5:O9)</f>
        <v>3969.42</v>
      </c>
      <c r="P10" s="1"/>
      <c r="Q10">
        <f>SUM(Q5:Q9)</f>
        <v>1383</v>
      </c>
      <c r="R10" s="18">
        <f>SUM(R5:R9)</f>
        <v>18491.2</v>
      </c>
      <c r="S10" s="1">
        <f>SUM(E10,G10,I10,K10,M10,O10)</f>
        <v>18491.199999999997</v>
      </c>
    </row>
    <row r="11" spans="1:22" x14ac:dyDescent="0.3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22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22" ht="15.6" customHeight="1" thickBot="1" x14ac:dyDescent="0.35">
      <c r="A13" s="8" t="s">
        <v>14</v>
      </c>
      <c r="B13" s="8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</row>
    <row r="14" spans="1:22" x14ac:dyDescent="0.3">
      <c r="A14" s="9" t="s">
        <v>15</v>
      </c>
      <c r="B14" s="9">
        <v>2</v>
      </c>
      <c r="C14" s="10">
        <v>1.25</v>
      </c>
      <c r="D14" s="9">
        <v>128</v>
      </c>
      <c r="E14" s="10">
        <f>D14*$C14</f>
        <v>160</v>
      </c>
      <c r="F14" s="9">
        <v>134</v>
      </c>
      <c r="G14" s="10">
        <f t="shared" ref="G14" si="1">F14*$C14</f>
        <v>167.5</v>
      </c>
      <c r="H14" s="9">
        <v>142</v>
      </c>
      <c r="I14" s="10">
        <f t="shared" ref="I14" si="2">H14*$C14</f>
        <v>177.5</v>
      </c>
      <c r="J14" s="9">
        <v>72</v>
      </c>
      <c r="K14" s="10">
        <f t="shared" ref="K14" si="3">J14*$C14</f>
        <v>90</v>
      </c>
      <c r="L14" s="9">
        <v>45</v>
      </c>
      <c r="M14" s="10">
        <f t="shared" ref="M14" si="4">L14*$C14</f>
        <v>56.25</v>
      </c>
      <c r="N14" s="9">
        <v>32</v>
      </c>
      <c r="O14" s="10">
        <f t="shared" ref="O14" si="5">N14*$C14</f>
        <v>40</v>
      </c>
      <c r="P14" s="1">
        <f t="shared" ref="P14" si="6">AVERAGE(E14,G14,I14,K14,M14,O14)</f>
        <v>115.20833333333333</v>
      </c>
      <c r="Q14">
        <f t="shared" ref="Q14" si="7">SUM(D14,F14,H14,J14,L14,N14)</f>
        <v>553</v>
      </c>
      <c r="R14" s="16">
        <f t="shared" ref="R14" si="8">Q14*C14</f>
        <v>691.25</v>
      </c>
      <c r="T14" s="27" cm="1">
        <f t="array" ref="T14">VLOOKUP(C14,$D$29:$G$35,B14+1)</f>
        <v>0.1</v>
      </c>
      <c r="U14" s="1">
        <f t="shared" ref="U14" si="9">C14*(1-T14)</f>
        <v>1.125</v>
      </c>
      <c r="V14" s="23">
        <f t="shared" ref="V14:V16" si="10">IF(R14&gt;3200,1.3*R14,R14)</f>
        <v>691.25</v>
      </c>
    </row>
    <row r="15" spans="1:22" x14ac:dyDescent="0.3">
      <c r="A15" s="26" t="s">
        <v>17</v>
      </c>
      <c r="B15" s="26">
        <v>2</v>
      </c>
      <c r="C15" s="10">
        <v>0.87</v>
      </c>
      <c r="D15" s="9">
        <v>83</v>
      </c>
      <c r="E15" s="30">
        <f>D15*$C15</f>
        <v>72.209999999999994</v>
      </c>
      <c r="F15" s="9">
        <v>49</v>
      </c>
      <c r="G15" s="30">
        <f>F15*$C15</f>
        <v>42.63</v>
      </c>
      <c r="H15" s="9">
        <v>39</v>
      </c>
      <c r="I15" s="30">
        <f>H15*$C15</f>
        <v>33.93</v>
      </c>
      <c r="J15" s="9">
        <v>85</v>
      </c>
      <c r="K15" s="30">
        <f>J15*$C15</f>
        <v>73.95</v>
      </c>
      <c r="L15" s="9">
        <v>100</v>
      </c>
      <c r="M15" s="30">
        <f>L15*$C15</f>
        <v>87</v>
      </c>
      <c r="N15" s="9">
        <v>102</v>
      </c>
      <c r="O15" s="30">
        <f>N15*$C15</f>
        <v>88.74</v>
      </c>
      <c r="P15" s="1">
        <f>AVERAGE(E15,G15,I15,K15,M15,O15)</f>
        <v>66.410000000000011</v>
      </c>
      <c r="Q15">
        <f>SUM(D15,F15,H15,J15,L15,N15)</f>
        <v>458</v>
      </c>
      <c r="R15" s="17">
        <f>Q15*C15</f>
        <v>398.46</v>
      </c>
      <c r="T15" s="27" cm="1">
        <f t="array" ref="T15">VLOOKUP(C15,$D$29:$G$35,B15+1)</f>
        <v>0.1</v>
      </c>
      <c r="U15" s="1">
        <f>C15*(1-T15)</f>
        <v>0.78300000000000003</v>
      </c>
      <c r="V15" s="23">
        <f t="shared" si="10"/>
        <v>398.46</v>
      </c>
    </row>
    <row r="16" spans="1:22" ht="15" thickBot="1" x14ac:dyDescent="0.35">
      <c r="A16" s="20" t="s">
        <v>16</v>
      </c>
      <c r="B16" s="9">
        <v>2</v>
      </c>
      <c r="C16" s="10">
        <v>0.89</v>
      </c>
      <c r="D16" s="9">
        <v>105</v>
      </c>
      <c r="E16" s="12">
        <f>D16*$C16</f>
        <v>93.45</v>
      </c>
      <c r="F16" s="9">
        <v>32</v>
      </c>
      <c r="G16" s="12">
        <f>F16*$C16</f>
        <v>28.48</v>
      </c>
      <c r="H16" s="9">
        <v>1</v>
      </c>
      <c r="I16" s="12">
        <f>H16*$C16</f>
        <v>0.89</v>
      </c>
      <c r="J16" s="9">
        <v>17</v>
      </c>
      <c r="K16" s="12">
        <f>J16*$C16</f>
        <v>15.13</v>
      </c>
      <c r="L16" s="9">
        <v>20</v>
      </c>
      <c r="M16" s="12">
        <f>L16*$C16</f>
        <v>17.8</v>
      </c>
      <c r="N16" s="9">
        <v>95</v>
      </c>
      <c r="O16" s="12">
        <f>N16*$C16</f>
        <v>84.55</v>
      </c>
      <c r="P16" s="1">
        <f>AVERAGE(E16,G16,I16,K16,M16,O16)</f>
        <v>40.050000000000004</v>
      </c>
      <c r="Q16">
        <f>SUM(D16,F16,H16,J16,L16,N16)</f>
        <v>270</v>
      </c>
      <c r="R16" s="18">
        <f>Q16*C16</f>
        <v>240.3</v>
      </c>
      <c r="T16" s="27" cm="1">
        <f t="array" ref="T16">VLOOKUP(C16,$D$29:$G$35,B16+1)</f>
        <v>0.1</v>
      </c>
      <c r="U16" s="1">
        <f>C16*(1-T16)</f>
        <v>0.80100000000000005</v>
      </c>
      <c r="V16" s="23">
        <f t="shared" si="10"/>
        <v>240.3</v>
      </c>
    </row>
    <row r="17" spans="1:22" ht="15" thickBot="1" x14ac:dyDescent="0.35">
      <c r="A17" s="22" t="s">
        <v>26</v>
      </c>
      <c r="B17" s="22"/>
      <c r="C17" s="6"/>
      <c r="D17" s="6"/>
      <c r="E17" s="7">
        <f>SUM(E14:E16)</f>
        <v>325.65999999999997</v>
      </c>
      <c r="F17" s="6"/>
      <c r="G17" s="7">
        <f>SUM(G14:G16)</f>
        <v>238.60999999999999</v>
      </c>
      <c r="H17" s="6"/>
      <c r="I17" s="7">
        <f>SUM(I14:I16)</f>
        <v>212.32</v>
      </c>
      <c r="J17" s="6"/>
      <c r="K17" s="7">
        <f>SUM(K14:K16)</f>
        <v>179.07999999999998</v>
      </c>
      <c r="L17" s="6"/>
      <c r="M17" s="7">
        <f>SUM(M14:M16)</f>
        <v>161.05000000000001</v>
      </c>
      <c r="N17" s="6"/>
      <c r="O17" s="7">
        <f>SUM(O14:O16)</f>
        <v>213.29000000000002</v>
      </c>
      <c r="P17" s="1"/>
      <c r="Q17">
        <f>SUM(Q14:Q16)</f>
        <v>1281</v>
      </c>
      <c r="R17" s="18">
        <f>SUM(R14:R16)</f>
        <v>1330.01</v>
      </c>
      <c r="S17" s="1">
        <f>SUM(E17,G17,I17,K17,M17,O17)</f>
        <v>1330.0099999999998</v>
      </c>
    </row>
    <row r="18" spans="1:22" x14ac:dyDescent="0.3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1:22" x14ac:dyDescent="0.3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22" ht="15" thickBot="1" x14ac:dyDescent="0.35">
      <c r="A20" s="8" t="s">
        <v>18</v>
      </c>
      <c r="B20" s="8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</row>
    <row r="21" spans="1:22" x14ac:dyDescent="0.3">
      <c r="A21" s="9" t="s">
        <v>19</v>
      </c>
      <c r="B21" s="9">
        <v>3</v>
      </c>
      <c r="C21" s="10">
        <v>19</v>
      </c>
      <c r="D21" s="9">
        <v>15</v>
      </c>
      <c r="E21" s="10">
        <f>D21*$C21</f>
        <v>285</v>
      </c>
      <c r="F21" s="9">
        <v>8</v>
      </c>
      <c r="G21" s="10">
        <f t="shared" ref="G21" si="11">F21*$C21</f>
        <v>152</v>
      </c>
      <c r="H21" s="9">
        <v>8</v>
      </c>
      <c r="I21" s="10">
        <f t="shared" ref="I21" si="12">H21*$C21</f>
        <v>152</v>
      </c>
      <c r="J21" s="9">
        <v>11</v>
      </c>
      <c r="K21" s="10">
        <f t="shared" ref="K21" si="13">J21*$C21</f>
        <v>209</v>
      </c>
      <c r="L21" s="9">
        <v>25</v>
      </c>
      <c r="M21" s="10">
        <f t="shared" ref="M21" si="14">L21*$C21</f>
        <v>475</v>
      </c>
      <c r="N21" s="9">
        <v>28</v>
      </c>
      <c r="O21" s="10">
        <f t="shared" ref="O21" si="15">N21*$C21</f>
        <v>532</v>
      </c>
      <c r="P21" s="1">
        <f t="shared" ref="P21:P22" si="16">AVERAGE(E21,G21,I21,K21,M21,O21)</f>
        <v>300.83333333333331</v>
      </c>
      <c r="Q21">
        <f t="shared" ref="Q21:Q22" si="17">SUM(D21,F21,H21,J21,L21,N21)</f>
        <v>95</v>
      </c>
      <c r="R21" s="16">
        <f t="shared" ref="R21:R22" si="18">Q21*C21</f>
        <v>1805</v>
      </c>
      <c r="T21" s="27" cm="1">
        <f t="array" ref="T21">VLOOKUP(C21,$D$29:$G$35,B21+1)</f>
        <v>0.6</v>
      </c>
      <c r="U21" s="1">
        <f t="shared" ref="U21:U22" si="19">C21*(1-T21)</f>
        <v>7.6000000000000005</v>
      </c>
      <c r="V21" s="23">
        <f t="shared" ref="V21:V22" si="20">IF(R21&gt;3200,1.3*R21,R21)</f>
        <v>1805</v>
      </c>
    </row>
    <row r="22" spans="1:22" ht="15" thickBot="1" x14ac:dyDescent="0.35">
      <c r="A22" s="20" t="s">
        <v>20</v>
      </c>
      <c r="B22" s="26">
        <v>3</v>
      </c>
      <c r="C22" s="10">
        <v>29</v>
      </c>
      <c r="D22" s="9">
        <v>12</v>
      </c>
      <c r="E22" s="12">
        <f>D22*$C22</f>
        <v>348</v>
      </c>
      <c r="F22" s="9">
        <v>3</v>
      </c>
      <c r="G22" s="12">
        <f t="shared" ref="G22" si="21">F22*$C22</f>
        <v>87</v>
      </c>
      <c r="H22" s="9">
        <v>7</v>
      </c>
      <c r="I22" s="12">
        <f t="shared" ref="I22" si="22">H22*$C22</f>
        <v>203</v>
      </c>
      <c r="J22" s="9">
        <v>14</v>
      </c>
      <c r="K22" s="12">
        <f t="shared" ref="K22" si="23">J22*$C22</f>
        <v>406</v>
      </c>
      <c r="L22" s="9">
        <v>11</v>
      </c>
      <c r="M22" s="12">
        <f t="shared" ref="M22" si="24">L22*$C22</f>
        <v>319</v>
      </c>
      <c r="N22" s="9">
        <v>13</v>
      </c>
      <c r="O22" s="12">
        <f t="shared" ref="O22" si="25">N22*$C22</f>
        <v>377</v>
      </c>
      <c r="P22" s="1">
        <f t="shared" si="16"/>
        <v>290</v>
      </c>
      <c r="Q22">
        <f t="shared" si="17"/>
        <v>60</v>
      </c>
      <c r="R22" s="18">
        <f t="shared" si="18"/>
        <v>1740</v>
      </c>
      <c r="T22" s="27" cm="1">
        <f t="array" ref="T22">VLOOKUP(C22,$D$29:$G$35,B22+1)</f>
        <v>0.7</v>
      </c>
      <c r="U22" s="1">
        <f t="shared" si="19"/>
        <v>8.7000000000000011</v>
      </c>
      <c r="V22" s="23">
        <f t="shared" si="20"/>
        <v>1740</v>
      </c>
    </row>
    <row r="23" spans="1:22" ht="15" thickBot="1" x14ac:dyDescent="0.35">
      <c r="A23" s="22" t="s">
        <v>27</v>
      </c>
      <c r="B23" s="22"/>
      <c r="C23" s="9"/>
      <c r="D23" s="9"/>
      <c r="E23" s="10">
        <f>SUM(E21:E22)</f>
        <v>633</v>
      </c>
      <c r="F23" s="9"/>
      <c r="G23" s="10">
        <f>SUM(G21:G22)</f>
        <v>239</v>
      </c>
      <c r="H23" s="9"/>
      <c r="I23" s="10">
        <f>SUM(I21:I22)</f>
        <v>355</v>
      </c>
      <c r="J23" s="9"/>
      <c r="K23" s="10">
        <f>SUM(K21:K22)</f>
        <v>615</v>
      </c>
      <c r="L23" s="9"/>
      <c r="M23" s="10">
        <f>SUM(M21:M22)</f>
        <v>794</v>
      </c>
      <c r="N23" s="9"/>
      <c r="O23" s="10">
        <f>SUM(O21:O22)</f>
        <v>909</v>
      </c>
      <c r="P23" s="1"/>
      <c r="Q23">
        <f>SUM(Q21:Q22)</f>
        <v>155</v>
      </c>
      <c r="R23" s="18">
        <f>SUM(R21:R22)</f>
        <v>3545</v>
      </c>
      <c r="S23" s="1">
        <f>SUM(E23,G23,I23,K23,M23,O23)</f>
        <v>3545</v>
      </c>
    </row>
    <row r="26" spans="1:22" x14ac:dyDescent="0.3">
      <c r="A26" s="13" t="s">
        <v>29</v>
      </c>
      <c r="B26" s="13"/>
      <c r="S26" s="1">
        <f>SUM(S10,S17,S23)</f>
        <v>23366.209999999995</v>
      </c>
      <c r="V26" s="23">
        <f>SUM(V5:V9,V14:V16,V21:V22)</f>
        <v>27958.975999999999</v>
      </c>
    </row>
    <row r="29" spans="1:22" x14ac:dyDescent="0.3">
      <c r="D29" s="23">
        <v>0</v>
      </c>
      <c r="E29" s="24">
        <v>0.1</v>
      </c>
      <c r="F29" s="24">
        <v>0.1</v>
      </c>
      <c r="G29" s="24">
        <v>0.2</v>
      </c>
    </row>
    <row r="30" spans="1:22" x14ac:dyDescent="0.3">
      <c r="D30" s="23">
        <v>2</v>
      </c>
      <c r="E30" s="24">
        <v>0.2</v>
      </c>
      <c r="F30" s="24">
        <v>0.1</v>
      </c>
      <c r="G30" s="24">
        <v>0.3</v>
      </c>
    </row>
    <row r="31" spans="1:22" x14ac:dyDescent="0.3">
      <c r="D31" s="23">
        <v>5</v>
      </c>
      <c r="E31" s="24">
        <v>0.3</v>
      </c>
      <c r="F31" s="24">
        <v>0.25</v>
      </c>
      <c r="G31" s="24">
        <v>0.35</v>
      </c>
    </row>
    <row r="32" spans="1:22" x14ac:dyDescent="0.3">
      <c r="D32" s="23">
        <v>10</v>
      </c>
      <c r="E32" s="24">
        <v>0.4</v>
      </c>
      <c r="F32" s="24">
        <v>0.3</v>
      </c>
      <c r="G32" s="24">
        <v>0.4</v>
      </c>
    </row>
    <row r="33" spans="4:7" x14ac:dyDescent="0.3">
      <c r="D33" s="23">
        <v>15</v>
      </c>
      <c r="E33" s="24">
        <v>0.6</v>
      </c>
      <c r="F33" s="24">
        <v>0.5</v>
      </c>
      <c r="G33" s="24">
        <v>0.6</v>
      </c>
    </row>
    <row r="34" spans="4:7" x14ac:dyDescent="0.3">
      <c r="D34" s="23">
        <v>25</v>
      </c>
      <c r="E34" s="24">
        <v>0.9</v>
      </c>
      <c r="F34" s="24">
        <v>0.8</v>
      </c>
      <c r="G34" s="24">
        <v>0.7</v>
      </c>
    </row>
    <row r="35" spans="4:7" x14ac:dyDescent="0.3">
      <c r="D35" s="23">
        <v>50</v>
      </c>
      <c r="E35" s="24">
        <v>0.9</v>
      </c>
      <c r="F35" s="24">
        <v>0.85</v>
      </c>
      <c r="G35" s="24">
        <v>0.8</v>
      </c>
    </row>
  </sheetData>
  <sortState xmlns:xlrd2="http://schemas.microsoft.com/office/spreadsheetml/2017/richdata2" ref="A22:U22">
    <sortCondition ref="A22"/>
  </sortState>
  <mergeCells count="1">
    <mergeCell ref="C3:O3"/>
  </mergeCells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Bartenstein</dc:creator>
  <cp:lastModifiedBy>Thomas Bartenstein</cp:lastModifiedBy>
  <dcterms:created xsi:type="dcterms:W3CDTF">2020-02-22T17:43:30Z</dcterms:created>
  <dcterms:modified xsi:type="dcterms:W3CDTF">2020-03-08T20:50:22Z</dcterms:modified>
</cp:coreProperties>
</file>